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activeTab="2"/>
  </bookViews>
  <sheets>
    <sheet name="2015" sheetId="1" r:id="rId1"/>
    <sheet name="2016" sheetId="2" r:id="rId2"/>
    <sheet name="2017" sheetId="3" r:id="rId3"/>
  </sheets>
  <definedNames>
    <definedName name="_xlnm.Print_Titles" localSheetId="0">'2015'!$4:$5</definedName>
    <definedName name="_xlnm.Print_Titles" localSheetId="1">'2016'!$4:$5</definedName>
    <definedName name="_xlnm.Print_Area" localSheetId="0">'2015'!$A$1:$I$11</definedName>
    <definedName name="_xlnm.Print_Area" localSheetId="1">'2016'!$A$1:$I$11</definedName>
  </definedNames>
  <calcPr calcId="125725"/>
</workbook>
</file>

<file path=xl/calcChain.xml><?xml version="1.0" encoding="utf-8"?>
<calcChain xmlns="http://schemas.openxmlformats.org/spreadsheetml/2006/main">
  <c r="F5" i="3"/>
  <c r="F10" s="1"/>
  <c r="C5"/>
  <c r="C7"/>
  <c r="I7" s="1"/>
  <c r="J6"/>
  <c r="J7"/>
  <c r="J8"/>
  <c r="J9"/>
  <c r="J5"/>
  <c r="D10"/>
  <c r="E10"/>
  <c r="G10"/>
  <c r="H10"/>
  <c r="L6"/>
  <c r="L7"/>
  <c r="L8"/>
  <c r="L9"/>
  <c r="K6"/>
  <c r="K7"/>
  <c r="K8"/>
  <c r="K9"/>
  <c r="K5"/>
  <c r="I9"/>
  <c r="I6"/>
  <c r="I8"/>
  <c r="K10" l="1"/>
  <c r="J10"/>
  <c r="L5"/>
  <c r="I5"/>
  <c r="I10" s="1"/>
  <c r="C10"/>
  <c r="L10" s="1"/>
  <c r="F8" i="2" l="1"/>
  <c r="D8"/>
  <c r="H8" s="1"/>
  <c r="H6" s="1"/>
  <c r="H11" s="1"/>
  <c r="G9"/>
  <c r="G6" s="1"/>
  <c r="G11" s="1"/>
  <c r="G10"/>
  <c r="G8"/>
  <c r="H9"/>
  <c r="H10"/>
  <c r="C6"/>
  <c r="D6"/>
  <c r="D11" s="1"/>
  <c r="E6"/>
  <c r="I6" s="1"/>
  <c r="F6"/>
  <c r="F11" s="1"/>
  <c r="I8"/>
  <c r="I9"/>
  <c r="I10"/>
  <c r="C11"/>
  <c r="I11" s="1"/>
  <c r="E11"/>
  <c r="G9" i="1"/>
  <c r="C8"/>
  <c r="I8" s="1"/>
  <c r="E8"/>
  <c r="E6" s="1"/>
  <c r="C10"/>
  <c r="E10"/>
  <c r="G10" s="1"/>
  <c r="H6"/>
  <c r="H11" s="1"/>
  <c r="F6"/>
  <c r="F11" s="1"/>
  <c r="C6"/>
  <c r="C11" s="1"/>
  <c r="D6"/>
  <c r="D11" s="1"/>
  <c r="I9"/>
  <c r="E11" l="1"/>
  <c r="I11" s="1"/>
  <c r="I6"/>
  <c r="G8"/>
  <c r="G6" s="1"/>
  <c r="G11" s="1"/>
  <c r="I10"/>
</calcChain>
</file>

<file path=xl/sharedStrings.xml><?xml version="1.0" encoding="utf-8"?>
<sst xmlns="http://schemas.openxmlformats.org/spreadsheetml/2006/main" count="71" uniqueCount="36">
  <si>
    <t>п/п</t>
  </si>
  <si>
    <t>в том числе:</t>
  </si>
  <si>
    <t>1.1</t>
  </si>
  <si>
    <t>1.2</t>
  </si>
  <si>
    <t>1.3</t>
  </si>
  <si>
    <t>Итого</t>
  </si>
  <si>
    <t>(тыс.рублей)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</si>
  <si>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</si>
  <si>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</si>
  <si>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Содержание и ремонт автомобильных дорог общего пользования местного значения вне границ населенных пунктов в границах Нижнеилимского муниципального района</t>
  </si>
  <si>
    <t>содержание автомобильных дорог</t>
  </si>
  <si>
    <t>ОТЧЕТ ОБ ИСПОЛЬЗОВАНИИ БЮДЖЕТНЫХ АССИГНОВАНИЙ 
МУНИЦИПАЛЬНОГО ДОРОЖНОГО ФОНДА МУНИЦИПАЛЬНОГО ОБРАЗОВАНИЯ "НИЖНЕИЛИМСКИЙ РАЙОН" ЗА 2015 ГОД</t>
  </si>
  <si>
    <t xml:space="preserve">инвентаризация, паспортизация, разработка проектов межевания территорий, проведение кадастровых работ, регистрации прав в отношении земельных участков, занимаемых автомобильными дорогами общего пользования местного значения МО "Нижнеилимский район" </t>
  </si>
  <si>
    <t>ремонт искусственных сооружений на автомобильных дорогах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</si>
  <si>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</si>
  <si>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</si>
  <si>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</si>
  <si>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всего в 2015 году</t>
  </si>
  <si>
    <t>в том числе, остатки муниципального дорожного фонда 
2014 года</t>
  </si>
  <si>
    <t>всего на 01.01.2016 года</t>
  </si>
  <si>
    <t>ОТЧЕТ ОБ ИСПОЛЬЗОВАНИИ БЮДЖЕТНЫХ АССИГНОВАНИЙ 
МУНИЦИПАЛЬНОГО ДОРОЖНОГО ФОНДА МУНИЦИПАЛЬНОГО ОБРАЗОВАНИЯ "НИЖНЕИЛИМСКИЙ РАЙОН" ЗА 2016 ГОД</t>
  </si>
  <si>
    <t>в том числе, остатки муниципального дорожного фонда 
2015 года</t>
  </si>
  <si>
    <t>всего в 2016 году</t>
  </si>
  <si>
    <t>всего на 01.01.2017 года</t>
  </si>
  <si>
    <t>ОТЧЕТ ОБ ИСПОЛЬЗОВАНИИ БЮДЖЕТНЫХ АССИГНОВАНИЙ 
МУНИЦИПАЛЬНОГО ДОРОЖНОГО ФОНДА МУНИЦИПАЛЬНОГО ОБРАЗОВАНИЯ "НИЖНЕИЛИМСКИЙ РАЙОН" ЗА 2017 ГОД</t>
  </si>
  <si>
    <t>всего в 2017 году</t>
  </si>
  <si>
    <t>в том числе, остатки муниципального дорожного фонда 
2016 года</t>
  </si>
  <si>
    <t>всего на 01.01.2018 года</t>
  </si>
  <si>
    <t>Итого:</t>
  </si>
  <si>
    <t>Дополнительные доходы в размере 184,5 тыс. руб. поступили 31.12.17 (в программе администрации Нижнеилимского муниципального района «Развитие автомобильных дорог общего пользования местного значения вне границ населенных пунктов, в границах Нижнеилимского муниципального района на 2014-2017 годы» не учтены).</t>
  </si>
  <si>
    <t>Инвентаризация, паспортизация, разработка проектов межевания территорий, проведение кадастровых работ, регистрации прав в отношении земельных участков, занимаемых автомобильными дорогами общего пользования местного значения МО "Нижнеилимский район"</t>
  </si>
  <si>
    <t>Разработка проектов по строительству, реконструкции, капитальному и текущему ремонту автомобильных дорог общего пользования местного значения МО "Нижнеилимский район" и искусственных сооружений на них</t>
  </si>
  <si>
    <t>Разработка проектов организации дорожного движения на автомобильных дорогах общего пользования местного значения</t>
  </si>
  <si>
    <t>Содержание муниципальных дорог Нижнеилимского района</t>
  </si>
  <si>
    <t>Выполнение работ по строительству, реконструкции, капитальному и текущему ремонту автомобильных дорог общего пользования местного значения МО "Нижнеилимский район" и искусственных сооружений на них</t>
  </si>
  <si>
    <t>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</si>
</sst>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_р_.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9" fontId="3" fillId="2" borderId="1" xfId="1" applyNumberFormat="1" applyFont="1" applyFill="1" applyBorder="1" applyAlignment="1">
      <alignment horizontal="right" vertical="center"/>
    </xf>
    <xf numFmtId="9" fontId="2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90" zoomScaleNormal="100" zoomScaleSheetLayoutView="90" workbookViewId="0">
      <selection activeCell="L9" sqref="L9"/>
    </sheetView>
  </sheetViews>
  <sheetFormatPr defaultRowHeight="15.75"/>
  <cols>
    <col min="1" max="1" width="5.140625" style="12" customWidth="1"/>
    <col min="2" max="2" width="34.140625" style="10" customWidth="1"/>
    <col min="3" max="3" width="10.85546875" style="10" customWidth="1"/>
    <col min="4" max="4" width="16.7109375" style="10" customWidth="1"/>
    <col min="5" max="5" width="11.7109375" style="10" customWidth="1"/>
    <col min="6" max="6" width="16.28515625" style="10" customWidth="1"/>
    <col min="7" max="7" width="11.140625" style="10" customWidth="1"/>
    <col min="8" max="8" width="16.28515625" style="10" customWidth="1"/>
    <col min="9" max="9" width="16.42578125" style="10" customWidth="1"/>
    <col min="10" max="10" width="10.85546875" style="10" bestFit="1" customWidth="1"/>
    <col min="11" max="16384" width="9.140625" style="10"/>
  </cols>
  <sheetData>
    <row r="1" spans="1:10" ht="78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</row>
    <row r="2" spans="1:10" ht="12" customHeight="1">
      <c r="A2" s="11"/>
      <c r="B2" s="11"/>
      <c r="C2" s="11"/>
      <c r="D2" s="11"/>
      <c r="E2" s="11"/>
      <c r="F2" s="11"/>
      <c r="G2" s="11"/>
      <c r="H2" s="11"/>
    </row>
    <row r="3" spans="1:10" s="1" customFormat="1">
      <c r="A3" s="12"/>
      <c r="B3" s="10"/>
      <c r="C3" s="10"/>
      <c r="D3" s="10"/>
      <c r="E3" s="10"/>
      <c r="F3" s="10"/>
      <c r="G3" s="10"/>
      <c r="H3" s="10"/>
      <c r="I3" s="13" t="s">
        <v>6</v>
      </c>
    </row>
    <row r="4" spans="1:10" s="1" customFormat="1" ht="50.25" customHeight="1">
      <c r="A4" s="36" t="s">
        <v>0</v>
      </c>
      <c r="B4" s="35" t="s">
        <v>7</v>
      </c>
      <c r="C4" s="33" t="s">
        <v>8</v>
      </c>
      <c r="D4" s="34"/>
      <c r="E4" s="29" t="s">
        <v>14</v>
      </c>
      <c r="F4" s="30"/>
      <c r="G4" s="29" t="s">
        <v>15</v>
      </c>
      <c r="H4" s="30"/>
      <c r="I4" s="35" t="s">
        <v>16</v>
      </c>
    </row>
    <row r="5" spans="1:10" s="1" customFormat="1" ht="94.5">
      <c r="A5" s="36"/>
      <c r="B5" s="35"/>
      <c r="C5" s="8" t="s">
        <v>17</v>
      </c>
      <c r="D5" s="18" t="s">
        <v>18</v>
      </c>
      <c r="E5" s="8" t="s">
        <v>17</v>
      </c>
      <c r="F5" s="18" t="s">
        <v>18</v>
      </c>
      <c r="G5" s="8" t="s">
        <v>19</v>
      </c>
      <c r="H5" s="18" t="s">
        <v>18</v>
      </c>
      <c r="I5" s="35"/>
    </row>
    <row r="6" spans="1:10" ht="94.5">
      <c r="A6" s="2">
        <v>1</v>
      </c>
      <c r="B6" s="3" t="s">
        <v>9</v>
      </c>
      <c r="C6" s="7">
        <f t="shared" ref="C6:H6" si="0">C8+C9+C10</f>
        <v>8268.5</v>
      </c>
      <c r="D6" s="7">
        <f t="shared" si="0"/>
        <v>1682.1</v>
      </c>
      <c r="E6" s="7">
        <f t="shared" si="0"/>
        <v>3893.9</v>
      </c>
      <c r="F6" s="7">
        <f t="shared" si="0"/>
        <v>1682.1</v>
      </c>
      <c r="G6" s="7">
        <f t="shared" si="0"/>
        <v>4323</v>
      </c>
      <c r="H6" s="7">
        <f t="shared" si="0"/>
        <v>0</v>
      </c>
      <c r="I6" s="16">
        <f>E6/C6</f>
        <v>0.47093184979137692</v>
      </c>
    </row>
    <row r="7" spans="1:10">
      <c r="A7" s="2"/>
      <c r="B7" s="4" t="s">
        <v>1</v>
      </c>
      <c r="C7" s="7"/>
      <c r="D7" s="7"/>
      <c r="E7" s="7"/>
      <c r="F7" s="7"/>
      <c r="G7" s="7"/>
      <c r="H7" s="7"/>
      <c r="I7" s="16"/>
    </row>
    <row r="8" spans="1:10" ht="31.5">
      <c r="A8" s="2" t="s">
        <v>2</v>
      </c>
      <c r="B8" s="3" t="s">
        <v>10</v>
      </c>
      <c r="C8" s="7">
        <f>3125.9+747.8</f>
        <v>3873.7</v>
      </c>
      <c r="D8" s="7">
        <v>747.8</v>
      </c>
      <c r="E8" s="7">
        <f>891.5+747.8</f>
        <v>1639.3</v>
      </c>
      <c r="F8" s="7">
        <v>747.8</v>
      </c>
      <c r="G8" s="7">
        <f>C8-E8-51.2</f>
        <v>2183.1999999999998</v>
      </c>
      <c r="H8" s="7">
        <v>0</v>
      </c>
      <c r="I8" s="16">
        <f>E8/C8</f>
        <v>0.42318713374809613</v>
      </c>
    </row>
    <row r="9" spans="1:10" ht="157.5">
      <c r="A9" s="2" t="s">
        <v>3</v>
      </c>
      <c r="B9" s="3" t="s">
        <v>12</v>
      </c>
      <c r="C9" s="7">
        <v>900</v>
      </c>
      <c r="D9" s="7">
        <v>0</v>
      </c>
      <c r="E9" s="7">
        <v>769.6</v>
      </c>
      <c r="F9" s="7">
        <v>0</v>
      </c>
      <c r="G9" s="7">
        <f>C9-E9-0.4</f>
        <v>129.99999999999997</v>
      </c>
      <c r="H9" s="7">
        <v>0</v>
      </c>
      <c r="I9" s="16">
        <f>E9/C9</f>
        <v>0.85511111111111116</v>
      </c>
    </row>
    <row r="10" spans="1:10" ht="47.25">
      <c r="A10" s="2" t="s">
        <v>4</v>
      </c>
      <c r="B10" s="3" t="s">
        <v>13</v>
      </c>
      <c r="C10" s="7">
        <f>2560.5+934.3</f>
        <v>3494.8</v>
      </c>
      <c r="D10" s="7">
        <v>934.3</v>
      </c>
      <c r="E10" s="7">
        <f>550.7+934.3</f>
        <v>1485</v>
      </c>
      <c r="F10" s="7">
        <v>934.3</v>
      </c>
      <c r="G10" s="7">
        <f>C10-E10</f>
        <v>2009.8000000000002</v>
      </c>
      <c r="H10" s="7">
        <v>0</v>
      </c>
      <c r="I10" s="16">
        <f>E10/C10</f>
        <v>0.42491701957193545</v>
      </c>
    </row>
    <row r="11" spans="1:10" s="15" customFormat="1">
      <c r="A11" s="5"/>
      <c r="B11" s="6" t="s">
        <v>5</v>
      </c>
      <c r="C11" s="9">
        <f t="shared" ref="C11:H11" si="1">C6</f>
        <v>8268.5</v>
      </c>
      <c r="D11" s="9">
        <f t="shared" si="1"/>
        <v>1682.1</v>
      </c>
      <c r="E11" s="9">
        <f t="shared" si="1"/>
        <v>3893.9</v>
      </c>
      <c r="F11" s="9">
        <f t="shared" si="1"/>
        <v>1682.1</v>
      </c>
      <c r="G11" s="9">
        <f t="shared" si="1"/>
        <v>4323</v>
      </c>
      <c r="H11" s="9">
        <f t="shared" si="1"/>
        <v>0</v>
      </c>
      <c r="I11" s="17">
        <f>E11/C11</f>
        <v>0.47093184979137692</v>
      </c>
      <c r="J11" s="14"/>
    </row>
    <row r="14" spans="1:10">
      <c r="A14" s="10"/>
    </row>
    <row r="15" spans="1:10">
      <c r="A15" s="10"/>
    </row>
    <row r="55" spans="1:1">
      <c r="A55" s="10"/>
    </row>
    <row r="56" spans="1:1">
      <c r="A56" s="10"/>
    </row>
    <row r="57" spans="1:1">
      <c r="A57" s="10"/>
    </row>
  </sheetData>
  <mergeCells count="7">
    <mergeCell ref="G4:H4"/>
    <mergeCell ref="A1:I1"/>
    <mergeCell ref="C4:D4"/>
    <mergeCell ref="I4:I5"/>
    <mergeCell ref="B4:B5"/>
    <mergeCell ref="A4:A5"/>
    <mergeCell ref="E4:F4"/>
  </mergeCells>
  <phoneticPr fontId="0" type="noConversion"/>
  <pageMargins left="0.78740157480314965" right="0.39370078740157483" top="0.39370078740157483" bottom="0.39370078740157483" header="0.19685039370078741" footer="0.31496062992125984"/>
  <pageSetup paperSize="9" scale="65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7" zoomScaleNormal="100" zoomScaleSheetLayoutView="90" workbookViewId="0">
      <selection activeCell="B8" sqref="B8"/>
    </sheetView>
  </sheetViews>
  <sheetFormatPr defaultRowHeight="15.75"/>
  <cols>
    <col min="1" max="1" width="5.140625" style="12" customWidth="1"/>
    <col min="2" max="2" width="34.140625" style="10" customWidth="1"/>
    <col min="3" max="3" width="10.85546875" style="10" customWidth="1"/>
    <col min="4" max="4" width="16.7109375" style="10" customWidth="1"/>
    <col min="5" max="5" width="11.7109375" style="10" customWidth="1"/>
    <col min="6" max="6" width="16.28515625" style="10" customWidth="1"/>
    <col min="7" max="7" width="11.140625" style="10" customWidth="1"/>
    <col min="8" max="8" width="16.28515625" style="10" customWidth="1"/>
    <col min="9" max="9" width="16.42578125" style="10" customWidth="1"/>
    <col min="10" max="10" width="10.85546875" style="10" bestFit="1" customWidth="1"/>
    <col min="11" max="16384" width="9.140625" style="10"/>
  </cols>
  <sheetData>
    <row r="1" spans="1:10" ht="78.75" customHeight="1">
      <c r="A1" s="31" t="s">
        <v>20</v>
      </c>
      <c r="B1" s="32"/>
      <c r="C1" s="32"/>
      <c r="D1" s="32"/>
      <c r="E1" s="32"/>
      <c r="F1" s="32"/>
      <c r="G1" s="32"/>
      <c r="H1" s="32"/>
      <c r="I1" s="32"/>
    </row>
    <row r="2" spans="1:10" ht="12" customHeight="1">
      <c r="A2" s="11"/>
      <c r="B2" s="11"/>
      <c r="C2" s="11"/>
      <c r="D2" s="11"/>
      <c r="E2" s="11"/>
      <c r="F2" s="11"/>
      <c r="G2" s="11"/>
      <c r="H2" s="11"/>
    </row>
    <row r="3" spans="1:10" s="1" customFormat="1">
      <c r="A3" s="12"/>
      <c r="B3" s="10"/>
      <c r="C3" s="10"/>
      <c r="D3" s="10"/>
      <c r="E3" s="10"/>
      <c r="F3" s="10"/>
      <c r="G3" s="10"/>
      <c r="H3" s="10"/>
      <c r="I3" s="13" t="s">
        <v>6</v>
      </c>
    </row>
    <row r="4" spans="1:10" s="1" customFormat="1" ht="50.25" customHeight="1">
      <c r="A4" s="36" t="s">
        <v>0</v>
      </c>
      <c r="B4" s="35" t="s">
        <v>7</v>
      </c>
      <c r="C4" s="33" t="s">
        <v>8</v>
      </c>
      <c r="D4" s="34"/>
      <c r="E4" s="29" t="s">
        <v>14</v>
      </c>
      <c r="F4" s="30"/>
      <c r="G4" s="29" t="s">
        <v>15</v>
      </c>
      <c r="H4" s="30"/>
      <c r="I4" s="35" t="s">
        <v>16</v>
      </c>
    </row>
    <row r="5" spans="1:10" s="1" customFormat="1" ht="94.5">
      <c r="A5" s="36"/>
      <c r="B5" s="35"/>
      <c r="C5" s="8" t="s">
        <v>22</v>
      </c>
      <c r="D5" s="18" t="s">
        <v>21</v>
      </c>
      <c r="E5" s="8" t="s">
        <v>22</v>
      </c>
      <c r="F5" s="18" t="s">
        <v>21</v>
      </c>
      <c r="G5" s="8" t="s">
        <v>23</v>
      </c>
      <c r="H5" s="18" t="s">
        <v>21</v>
      </c>
      <c r="I5" s="35"/>
    </row>
    <row r="6" spans="1:10" ht="94.5">
      <c r="A6" s="2">
        <v>1</v>
      </c>
      <c r="B6" s="3" t="s">
        <v>9</v>
      </c>
      <c r="C6" s="7">
        <f t="shared" ref="C6:H6" si="0">C8+C9+C10</f>
        <v>13731.7</v>
      </c>
      <c r="D6" s="7">
        <f t="shared" si="0"/>
        <v>4323</v>
      </c>
      <c r="E6" s="7">
        <f t="shared" si="0"/>
        <v>11363.900000000001</v>
      </c>
      <c r="F6" s="7">
        <f t="shared" si="0"/>
        <v>4269</v>
      </c>
      <c r="G6" s="7">
        <f t="shared" si="0"/>
        <v>2367.7999999999993</v>
      </c>
      <c r="H6" s="7">
        <f t="shared" si="0"/>
        <v>54.000000000000185</v>
      </c>
      <c r="I6" s="16">
        <f>E6/C6</f>
        <v>0.8275668708171604</v>
      </c>
    </row>
    <row r="7" spans="1:10">
      <c r="A7" s="2"/>
      <c r="B7" s="4" t="s">
        <v>1</v>
      </c>
      <c r="C7" s="7"/>
      <c r="D7" s="7"/>
      <c r="E7" s="7"/>
      <c r="F7" s="7"/>
      <c r="G7" s="7"/>
      <c r="H7" s="7"/>
      <c r="I7" s="16"/>
    </row>
    <row r="8" spans="1:10" ht="31.5">
      <c r="A8" s="2" t="s">
        <v>2</v>
      </c>
      <c r="B8" s="3" t="s">
        <v>10</v>
      </c>
      <c r="C8" s="7">
        <v>4089.6</v>
      </c>
      <c r="D8" s="7">
        <f>925.1+1287.3+37.5</f>
        <v>2249.9</v>
      </c>
      <c r="E8" s="7">
        <v>3633.8</v>
      </c>
      <c r="F8" s="7">
        <f>925.1+1236.5+37.5</f>
        <v>2199.1</v>
      </c>
      <c r="G8" s="7">
        <f t="shared" ref="G8:H10" si="1">C8-E8</f>
        <v>455.79999999999973</v>
      </c>
      <c r="H8" s="7">
        <f t="shared" si="1"/>
        <v>50.800000000000182</v>
      </c>
      <c r="I8" s="16">
        <f>E8/C8</f>
        <v>0.8885465571205009</v>
      </c>
    </row>
    <row r="9" spans="1:10" ht="157.5">
      <c r="A9" s="2" t="s">
        <v>3</v>
      </c>
      <c r="B9" s="3" t="s">
        <v>12</v>
      </c>
      <c r="C9" s="7">
        <v>1519.2</v>
      </c>
      <c r="D9" s="7">
        <v>63.2</v>
      </c>
      <c r="E9" s="7">
        <v>1516</v>
      </c>
      <c r="F9" s="7">
        <v>60</v>
      </c>
      <c r="G9" s="7">
        <f t="shared" si="1"/>
        <v>3.2000000000000455</v>
      </c>
      <c r="H9" s="7">
        <f t="shared" si="1"/>
        <v>3.2000000000000028</v>
      </c>
      <c r="I9" s="16">
        <f>E9/C9</f>
        <v>0.99789362822538175</v>
      </c>
    </row>
    <row r="10" spans="1:10" ht="47.25">
      <c r="A10" s="2" t="s">
        <v>4</v>
      </c>
      <c r="B10" s="3" t="s">
        <v>13</v>
      </c>
      <c r="C10" s="7">
        <v>8122.9</v>
      </c>
      <c r="D10" s="7">
        <v>2009.9</v>
      </c>
      <c r="E10" s="7">
        <v>6214.1</v>
      </c>
      <c r="F10" s="7">
        <v>2009.9</v>
      </c>
      <c r="G10" s="7">
        <f t="shared" si="1"/>
        <v>1908.7999999999993</v>
      </c>
      <c r="H10" s="7">
        <f t="shared" si="1"/>
        <v>0</v>
      </c>
      <c r="I10" s="16">
        <f>E10/C10</f>
        <v>0.7650100333624692</v>
      </c>
    </row>
    <row r="11" spans="1:10" s="15" customFormat="1">
      <c r="A11" s="5"/>
      <c r="B11" s="6" t="s">
        <v>5</v>
      </c>
      <c r="C11" s="9">
        <f t="shared" ref="C11:H11" si="2">C6</f>
        <v>13731.7</v>
      </c>
      <c r="D11" s="9">
        <f t="shared" si="2"/>
        <v>4323</v>
      </c>
      <c r="E11" s="9">
        <f t="shared" si="2"/>
        <v>11363.900000000001</v>
      </c>
      <c r="F11" s="9">
        <f t="shared" si="2"/>
        <v>4269</v>
      </c>
      <c r="G11" s="9">
        <f t="shared" si="2"/>
        <v>2367.7999999999993</v>
      </c>
      <c r="H11" s="9">
        <f t="shared" si="2"/>
        <v>54.000000000000185</v>
      </c>
      <c r="I11" s="17">
        <f>E11/C11</f>
        <v>0.8275668708171604</v>
      </c>
      <c r="J11" s="14"/>
    </row>
    <row r="14" spans="1:10">
      <c r="A14" s="10"/>
    </row>
    <row r="15" spans="1:10">
      <c r="A15" s="10"/>
    </row>
    <row r="55" spans="1:1">
      <c r="A55" s="10"/>
    </row>
    <row r="56" spans="1:1">
      <c r="A56" s="10"/>
    </row>
    <row r="57" spans="1:1">
      <c r="A57" s="10"/>
    </row>
  </sheetData>
  <mergeCells count="7">
    <mergeCell ref="G4:H4"/>
    <mergeCell ref="A1:I1"/>
    <mergeCell ref="C4:D4"/>
    <mergeCell ref="I4:I5"/>
    <mergeCell ref="B4:B5"/>
    <mergeCell ref="A4:A5"/>
    <mergeCell ref="E4:F4"/>
  </mergeCells>
  <phoneticPr fontId="0" type="noConversion"/>
  <pageMargins left="0.78740157480314965" right="0.39370078740157483" top="0.39370078740157483" bottom="0.39370078740157483" header="0.19685039370078741" footer="0.31496062992125984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Layout" topLeftCell="A4" zoomScale="90" zoomScaleNormal="100" zoomScalePageLayoutView="90" workbookViewId="0">
      <selection activeCell="C10" sqref="C10"/>
    </sheetView>
  </sheetViews>
  <sheetFormatPr defaultRowHeight="15.75"/>
  <cols>
    <col min="1" max="1" width="5.140625" style="12" customWidth="1"/>
    <col min="2" max="2" width="44.85546875" style="10" customWidth="1"/>
    <col min="3" max="11" width="12" style="10" customWidth="1"/>
    <col min="12" max="12" width="13" style="1" customWidth="1"/>
    <col min="13" max="13" width="10.85546875" style="10" bestFit="1" customWidth="1"/>
    <col min="14" max="16384" width="9.140625" style="10"/>
  </cols>
  <sheetData>
    <row r="1" spans="1:12" ht="33.75" customHeight="1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" t="s">
        <v>6</v>
      </c>
    </row>
    <row r="3" spans="1:12" s="1" customFormat="1" ht="50.25" customHeight="1">
      <c r="A3" s="40" t="s">
        <v>0</v>
      </c>
      <c r="B3" s="41" t="s">
        <v>7</v>
      </c>
      <c r="C3" s="42" t="s">
        <v>8</v>
      </c>
      <c r="D3" s="43"/>
      <c r="E3" s="44"/>
      <c r="F3" s="45" t="s">
        <v>14</v>
      </c>
      <c r="G3" s="46"/>
      <c r="H3" s="47"/>
      <c r="I3" s="45" t="s">
        <v>15</v>
      </c>
      <c r="J3" s="46"/>
      <c r="K3" s="47"/>
      <c r="L3" s="48" t="s">
        <v>16</v>
      </c>
    </row>
    <row r="4" spans="1:12" s="1" customFormat="1" ht="72">
      <c r="A4" s="40"/>
      <c r="B4" s="41"/>
      <c r="C4" s="27" t="s">
        <v>25</v>
      </c>
      <c r="D4" s="28" t="s">
        <v>26</v>
      </c>
      <c r="E4" s="28" t="s">
        <v>21</v>
      </c>
      <c r="F4" s="27" t="s">
        <v>25</v>
      </c>
      <c r="G4" s="28" t="s">
        <v>26</v>
      </c>
      <c r="H4" s="28" t="s">
        <v>21</v>
      </c>
      <c r="I4" s="27" t="s">
        <v>27</v>
      </c>
      <c r="J4" s="28" t="s">
        <v>26</v>
      </c>
      <c r="K4" s="28" t="s">
        <v>21</v>
      </c>
      <c r="L4" s="48"/>
    </row>
    <row r="5" spans="1:12" s="1" customFormat="1" ht="76.5">
      <c r="A5" s="22">
        <v>1</v>
      </c>
      <c r="B5" s="20" t="s">
        <v>30</v>
      </c>
      <c r="C5" s="23">
        <f>12.7+1660</f>
        <v>1672.7</v>
      </c>
      <c r="D5" s="23">
        <v>3.2</v>
      </c>
      <c r="E5" s="23">
        <v>0</v>
      </c>
      <c r="F5" s="23">
        <f>12.7+1300</f>
        <v>1312.7</v>
      </c>
      <c r="G5" s="23">
        <v>3.2</v>
      </c>
      <c r="H5" s="23">
        <v>0</v>
      </c>
      <c r="I5" s="23">
        <f>C5-F5</f>
        <v>360</v>
      </c>
      <c r="J5" s="23">
        <f>D5-G5</f>
        <v>0</v>
      </c>
      <c r="K5" s="23">
        <f>E5-H5</f>
        <v>0</v>
      </c>
      <c r="L5" s="24">
        <f>F5/C5</f>
        <v>0.78477909965923354</v>
      </c>
    </row>
    <row r="6" spans="1:12" s="1" customFormat="1" ht="63.75">
      <c r="A6" s="2" t="s">
        <v>35</v>
      </c>
      <c r="B6" s="20" t="s">
        <v>31</v>
      </c>
      <c r="C6" s="23">
        <v>198</v>
      </c>
      <c r="D6" s="23">
        <v>0</v>
      </c>
      <c r="E6" s="23">
        <v>0</v>
      </c>
      <c r="F6" s="23">
        <v>198</v>
      </c>
      <c r="G6" s="23">
        <v>0</v>
      </c>
      <c r="H6" s="23">
        <v>0</v>
      </c>
      <c r="I6" s="23">
        <f t="shared" ref="I6:I8" si="0">C6-F6</f>
        <v>0</v>
      </c>
      <c r="J6" s="23">
        <f t="shared" ref="J6:J9" si="1">D6-G6</f>
        <v>0</v>
      </c>
      <c r="K6" s="23">
        <f t="shared" ref="K6:K9" si="2">E6-H6</f>
        <v>0</v>
      </c>
      <c r="L6" s="24">
        <f t="shared" ref="L6:L10" si="3">F6/C6</f>
        <v>1</v>
      </c>
    </row>
    <row r="7" spans="1:12" s="1" customFormat="1" ht="25.5">
      <c r="A7" s="22">
        <v>3</v>
      </c>
      <c r="B7" s="20" t="s">
        <v>33</v>
      </c>
      <c r="C7" s="23">
        <f>4440.3+69.1</f>
        <v>4509.4000000000005</v>
      </c>
      <c r="D7" s="23">
        <v>811.9</v>
      </c>
      <c r="E7" s="23">
        <v>54</v>
      </c>
      <c r="F7" s="23">
        <v>3498.6</v>
      </c>
      <c r="G7" s="23">
        <v>811.9</v>
      </c>
      <c r="H7" s="23">
        <v>54</v>
      </c>
      <c r="I7" s="23">
        <f>C7-F7+184.5</f>
        <v>1195.3000000000006</v>
      </c>
      <c r="J7" s="23">
        <f t="shared" si="1"/>
        <v>0</v>
      </c>
      <c r="K7" s="23">
        <f t="shared" si="2"/>
        <v>0</v>
      </c>
      <c r="L7" s="24">
        <f t="shared" si="3"/>
        <v>0.77584601055572788</v>
      </c>
    </row>
    <row r="8" spans="1:12" s="1" customFormat="1" ht="63.75">
      <c r="A8" s="22">
        <v>4</v>
      </c>
      <c r="B8" s="20" t="s">
        <v>34</v>
      </c>
      <c r="C8" s="23">
        <v>7018.2</v>
      </c>
      <c r="D8" s="23">
        <v>1908.8</v>
      </c>
      <c r="E8" s="23">
        <v>0</v>
      </c>
      <c r="F8" s="23">
        <v>7018.2</v>
      </c>
      <c r="G8" s="23">
        <v>1908.8</v>
      </c>
      <c r="H8" s="23">
        <v>0</v>
      </c>
      <c r="I8" s="23">
        <f t="shared" si="0"/>
        <v>0</v>
      </c>
      <c r="J8" s="23">
        <f t="shared" si="1"/>
        <v>0</v>
      </c>
      <c r="K8" s="23">
        <f t="shared" si="2"/>
        <v>0</v>
      </c>
      <c r="L8" s="24">
        <f t="shared" si="3"/>
        <v>1</v>
      </c>
    </row>
    <row r="9" spans="1:12" s="1" customFormat="1" ht="38.25">
      <c r="A9" s="22">
        <v>5</v>
      </c>
      <c r="B9" s="20" t="s">
        <v>32</v>
      </c>
      <c r="C9" s="23">
        <v>601.9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f>C9-F9</f>
        <v>601.9</v>
      </c>
      <c r="J9" s="23">
        <f t="shared" si="1"/>
        <v>0</v>
      </c>
      <c r="K9" s="23">
        <f t="shared" si="2"/>
        <v>0</v>
      </c>
      <c r="L9" s="24">
        <f t="shared" si="3"/>
        <v>0</v>
      </c>
    </row>
    <row r="10" spans="1:12" s="11" customFormat="1">
      <c r="A10" s="19"/>
      <c r="B10" s="21" t="s">
        <v>28</v>
      </c>
      <c r="C10" s="25">
        <f>SUM(C5:C9)</f>
        <v>14000.199999999999</v>
      </c>
      <c r="D10" s="25">
        <f t="shared" ref="D10:K10" si="4">SUM(D5:D9)</f>
        <v>2723.9</v>
      </c>
      <c r="E10" s="25">
        <f t="shared" si="4"/>
        <v>54</v>
      </c>
      <c r="F10" s="25">
        <f t="shared" si="4"/>
        <v>12027.5</v>
      </c>
      <c r="G10" s="25">
        <f t="shared" si="4"/>
        <v>2723.9</v>
      </c>
      <c r="H10" s="25">
        <f t="shared" si="4"/>
        <v>54</v>
      </c>
      <c r="I10" s="25">
        <f t="shared" si="4"/>
        <v>2157.2000000000007</v>
      </c>
      <c r="J10" s="25">
        <f t="shared" si="4"/>
        <v>0</v>
      </c>
      <c r="K10" s="25">
        <f t="shared" si="4"/>
        <v>0</v>
      </c>
      <c r="L10" s="26">
        <f t="shared" si="3"/>
        <v>0.85909487007328478</v>
      </c>
    </row>
    <row r="12" spans="1:12" ht="41.25" customHeight="1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44" spans="1:1">
      <c r="A44" s="10"/>
    </row>
    <row r="45" spans="1:1">
      <c r="A45" s="10"/>
    </row>
    <row r="46" spans="1:1">
      <c r="A46" s="10"/>
    </row>
  </sheetData>
  <mergeCells count="8">
    <mergeCell ref="A12:L12"/>
    <mergeCell ref="A1:L1"/>
    <mergeCell ref="A3:A4"/>
    <mergeCell ref="B3:B4"/>
    <mergeCell ref="C3:E3"/>
    <mergeCell ref="F3:H3"/>
    <mergeCell ref="I3:K3"/>
    <mergeCell ref="L3:L4"/>
  </mergeCells>
  <pageMargins left="0.39370078740157483" right="0.39370078740157483" top="0.52135416666666667" bottom="0.51187499999999997" header="0.31496062992125984" footer="0.31496062992125984"/>
  <pageSetup paperSize="9" scale="81" fitToHeight="0" orientation="landscape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2015</vt:lpstr>
      <vt:lpstr>2016</vt:lpstr>
      <vt:lpstr>2017</vt:lpstr>
      <vt:lpstr>'2015'!Заголовки_для_печати</vt:lpstr>
      <vt:lpstr>'2016'!Заголовки_для_печати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2017-03-21T09:15:17Z</cp:lastPrinted>
  <dcterms:created xsi:type="dcterms:W3CDTF">2006-09-28T05:33:49Z</dcterms:created>
  <dcterms:modified xsi:type="dcterms:W3CDTF">2018-03-27T08:01:30Z</dcterms:modified>
</cp:coreProperties>
</file>